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1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  <sheet name="груд" sheetId="12" r:id="rId12"/>
  </sheets>
  <definedNames>
    <definedName name="_xlnm.Print_Area" localSheetId="2">'бер'!$A$1:$AE$92</definedName>
    <definedName name="_xlnm.Print_Area" localSheetId="8">'вер'!$A$1:$AE$95</definedName>
    <definedName name="_xlnm.Print_Area" localSheetId="11">'груд'!$A$1:$AE$95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<sst xmlns="http://schemas.openxmlformats.org/spreadsheetml/2006/main" count="1167" uniqueCount="72">
  <si>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</si>
  <si>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</si>
  <si>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</si>
  <si>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</si>
  <si>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</si>
  <si>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</si>
  <si>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</si>
  <si>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</si>
  <si>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</si>
  <si>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</si>
  <si>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</si>
  <si>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</si>
  <si>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</si>
  <si>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</si>
  <si>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</si>
  <si>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</si>
  <si>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</si>
  <si>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</si>
  <si>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</si>
  <si>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</si>
  <si>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</si>
  <si>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</si>
  <si>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</si>
  <si>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</si>
  <si>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</si>
  <si>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</si>
  <si>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</si>
  <si>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</si>
  <si>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</si>
  <si>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</si>
  <si>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</si>
  <si>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</si>
  <si>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</si>
  <si>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</si>
  <si>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</si>
  <si>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</si>
  <si>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</si>
  <si>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</si>
  <si>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</si>
  <si>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</si>
  <si>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</si>
  <si>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</si>
  <si>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</si>
  <si>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</si>
  <si>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</si>
  <si>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</si>
  <si>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</si>
  <si>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</si>
  <si>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</si>
  <si>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</si>
  <si>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</si>
  <si>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</si>
  <si>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</si>
  <si>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</si>
  <si>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</si>
  <si>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</si>
  <si>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</si>
  <si>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</si>
  <si>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</si>
  <si>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</si>
  <si>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</si>
  <si>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</si>
  <si>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</si>
  <si>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</si>
  <si>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</si>
  <si>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</si>
  <si>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</si>
  <si>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</si>
  <si>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</si>
  <si>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</si>
  <si>
    <t>по міському бюджету м.Черкаси у ГРУДНІ 2014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</si>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</sst>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47" sqref="V4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34150.3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>
        <v>14391.1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9552.499999999998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>
        <v>356.3</v>
      </c>
      <c r="V8" s="57">
        <v>356.8</v>
      </c>
      <c r="W8" s="57">
        <v>858.8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356.3</v>
      </c>
      <c r="V9" s="25">
        <f t="shared" si="0"/>
        <v>14744.099999999999</v>
      </c>
      <c r="W9" s="25">
        <f t="shared" si="0"/>
        <v>862.6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43703.600000000006</v>
      </c>
      <c r="AE9" s="51">
        <f>AE10+AE15+AE23+AE31+AE45+AE50+AE51+AE58+AE59+AE68+AE69+AE72+AE84+AE77+AE79+AE78+AE66+AE85+AE87+AE86+AE67+AE38+AE88</f>
        <v>34392.1</v>
      </c>
      <c r="AG9" s="50"/>
    </row>
    <row r="10" spans="1:31" ht="15.75">
      <c r="A10" s="4" t="s">
        <v>4</v>
      </c>
      <c r="B10" s="23">
        <f>3273.8-79.4-22.1+0.1</f>
        <v>3172.4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>
        <f>805.8-3.8</f>
        <v>802</v>
      </c>
      <c r="W10" s="28">
        <v>26.8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3073.9000000000005</v>
      </c>
      <c r="AE10" s="28">
        <f>B10+C10-AD10</f>
        <v>2436.999999999999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>
        <f>786.1-3.8</f>
        <v>782.3000000000001</v>
      </c>
      <c r="W11" s="27"/>
      <c r="X11" s="27"/>
      <c r="Y11" s="27"/>
      <c r="Z11" s="23"/>
      <c r="AA11" s="23"/>
      <c r="AB11" s="23"/>
      <c r="AC11" s="23"/>
      <c r="AD11" s="23">
        <f t="shared" si="1"/>
        <v>2789</v>
      </c>
      <c r="AE11" s="28">
        <f>B11+C11-AD11</f>
        <v>991.5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>
        <v>4.7</v>
      </c>
      <c r="W12" s="27">
        <v>9.2</v>
      </c>
      <c r="X12" s="27"/>
      <c r="Y12" s="27"/>
      <c r="Z12" s="23"/>
      <c r="AA12" s="23"/>
      <c r="AB12" s="23"/>
      <c r="AC12" s="23"/>
      <c r="AD12" s="23">
        <f t="shared" si="1"/>
        <v>59.400000000000006</v>
      </c>
      <c r="AE12" s="28">
        <f>B12+C12-AD12</f>
        <v>438.5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250.60000000000016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14.999999999999932</v>
      </c>
      <c r="W14" s="23">
        <f t="shared" si="2"/>
        <v>17.6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225.49999999999991</v>
      </c>
      <c r="AE14" s="28">
        <f>AE10-AE11-AE12-AE13</f>
        <v>1006.9999999999991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>
        <v>115.9</v>
      </c>
      <c r="V15" s="23">
        <v>11651.5</v>
      </c>
      <c r="W15" s="27">
        <v>334.5</v>
      </c>
      <c r="X15" s="27"/>
      <c r="Y15" s="27"/>
      <c r="Z15" s="23"/>
      <c r="AA15" s="23"/>
      <c r="AB15" s="23"/>
      <c r="AC15" s="23"/>
      <c r="AD15" s="28">
        <f t="shared" si="1"/>
        <v>23197</v>
      </c>
      <c r="AE15" s="28">
        <f aca="true" t="shared" si="3" ref="AE15:AE29">B15+C15-AD15</f>
        <v>9529.599999999999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>
        <v>11275.5</v>
      </c>
      <c r="W16" s="27"/>
      <c r="X16" s="27"/>
      <c r="Y16" s="27"/>
      <c r="Z16" s="23"/>
      <c r="AA16" s="23"/>
      <c r="AB16" s="23"/>
      <c r="AC16" s="23"/>
      <c r="AD16" s="28">
        <f t="shared" si="1"/>
        <v>19581.300000000003</v>
      </c>
      <c r="AE16" s="28">
        <f t="shared" si="3"/>
        <v>308.69999999999345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>
        <v>0.9</v>
      </c>
      <c r="W17" s="27">
        <v>2.2</v>
      </c>
      <c r="X17" s="27"/>
      <c r="Y17" s="27"/>
      <c r="Z17" s="23"/>
      <c r="AA17" s="23"/>
      <c r="AB17" s="23"/>
      <c r="AC17" s="23"/>
      <c r="AD17" s="28">
        <f t="shared" si="1"/>
        <v>6.800000000000001</v>
      </c>
      <c r="AE17" s="28">
        <f t="shared" si="3"/>
        <v>14</v>
      </c>
    </row>
    <row r="18" spans="1:31" ht="15.75">
      <c r="A18" s="3" t="s">
        <v>1</v>
      </c>
      <c r="B18" s="23">
        <f>1675.1+19.1-0.2</f>
        <v>1693.9999999999998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>
        <v>115.9</v>
      </c>
      <c r="V18" s="23">
        <v>150</v>
      </c>
      <c r="W18" s="27">
        <v>85.5</v>
      </c>
      <c r="X18" s="27"/>
      <c r="Y18" s="27"/>
      <c r="Z18" s="23"/>
      <c r="AA18" s="23"/>
      <c r="AB18" s="23"/>
      <c r="AC18" s="23"/>
      <c r="AD18" s="28">
        <f t="shared" si="1"/>
        <v>1685.5</v>
      </c>
      <c r="AE18" s="28">
        <f t="shared" si="3"/>
        <v>739.0999999999999</v>
      </c>
    </row>
    <row r="19" spans="1:31" ht="15.75">
      <c r="A19" s="3" t="s">
        <v>2</v>
      </c>
      <c r="B19" s="23">
        <f>6008.3+0.9-13.5</f>
        <v>5995.7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>
        <v>202.5</v>
      </c>
      <c r="W19" s="27">
        <v>217.8</v>
      </c>
      <c r="X19" s="27"/>
      <c r="Y19" s="27"/>
      <c r="Z19" s="23"/>
      <c r="AA19" s="23"/>
      <c r="AB19" s="23"/>
      <c r="AC19" s="23"/>
      <c r="AD19" s="28">
        <f t="shared" si="1"/>
        <v>1808.8</v>
      </c>
      <c r="AE19" s="28">
        <f t="shared" si="3"/>
        <v>7764.099999999999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>
        <v>7.6</v>
      </c>
      <c r="W20" s="27"/>
      <c r="X20" s="27"/>
      <c r="Y20" s="27"/>
      <c r="Z20" s="23"/>
      <c r="AA20" s="23"/>
      <c r="AB20" s="23"/>
      <c r="AC20" s="23"/>
      <c r="AD20" s="28">
        <f t="shared" si="1"/>
        <v>7.6</v>
      </c>
      <c r="AE20" s="28">
        <f t="shared" si="3"/>
        <v>37.199999999999996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104.09999999999945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15.000000000000023</v>
      </c>
      <c r="W22" s="23">
        <f t="shared" si="4"/>
        <v>29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106.99999999999982</v>
      </c>
      <c r="AE22" s="28">
        <f t="shared" si="3"/>
        <v>666.4999999999995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>
        <v>411.8</v>
      </c>
      <c r="W23" s="27">
        <v>251</v>
      </c>
      <c r="X23" s="27"/>
      <c r="Y23" s="27"/>
      <c r="Z23" s="23"/>
      <c r="AA23" s="23"/>
      <c r="AB23" s="23"/>
      <c r="AC23" s="23"/>
      <c r="AD23" s="28">
        <f t="shared" si="1"/>
        <v>6968.3</v>
      </c>
      <c r="AE23" s="28">
        <f t="shared" si="3"/>
        <v>6366.3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>
        <v>140.8</v>
      </c>
      <c r="W25" s="27">
        <v>71.5</v>
      </c>
      <c r="X25" s="27"/>
      <c r="Y25" s="27"/>
      <c r="Z25" s="23"/>
      <c r="AA25" s="23"/>
      <c r="AB25" s="23"/>
      <c r="AC25" s="23"/>
      <c r="AD25" s="28">
        <f t="shared" si="1"/>
        <v>1009.1000000000001</v>
      </c>
      <c r="AE25" s="28">
        <f t="shared" si="3"/>
        <v>1374.9999999999998</v>
      </c>
    </row>
    <row r="26" spans="1:31" ht="15.75">
      <c r="A26" s="3" t="s">
        <v>1</v>
      </c>
      <c r="B26" s="23">
        <f>187.5+8.1</f>
        <v>195.6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>
        <v>99.8</v>
      </c>
      <c r="W26" s="27"/>
      <c r="X26" s="27"/>
      <c r="Y26" s="27"/>
      <c r="Z26" s="23"/>
      <c r="AA26" s="23"/>
      <c r="AB26" s="23"/>
      <c r="AC26" s="23"/>
      <c r="AD26" s="28">
        <f t="shared" si="1"/>
        <v>293.6</v>
      </c>
      <c r="AE26" s="28">
        <f t="shared" si="3"/>
        <v>39.799999999999955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>
        <v>63.2</v>
      </c>
      <c r="W27" s="27">
        <v>128.5</v>
      </c>
      <c r="X27" s="27"/>
      <c r="Y27" s="27"/>
      <c r="Z27" s="23"/>
      <c r="AA27" s="23"/>
      <c r="AB27" s="23"/>
      <c r="AC27" s="23"/>
      <c r="AD27" s="28">
        <f t="shared" si="1"/>
        <v>786</v>
      </c>
      <c r="AE27" s="28">
        <f t="shared" si="3"/>
        <v>3055.3999999999996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>
        <v>57.1</v>
      </c>
      <c r="W28" s="27"/>
      <c r="X28" s="27"/>
      <c r="Y28" s="27"/>
      <c r="Z28" s="23"/>
      <c r="AA28" s="23"/>
      <c r="AB28" s="23"/>
      <c r="AC28" s="23"/>
      <c r="AD28" s="28">
        <f t="shared" si="1"/>
        <v>109.4</v>
      </c>
      <c r="AE28" s="28">
        <f t="shared" si="3"/>
        <v>45.400000000000006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661.8000000000009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50.899999999999984</v>
      </c>
      <c r="W30" s="23">
        <f t="shared" si="5"/>
        <v>51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482.6</v>
      </c>
      <c r="AE30" s="28">
        <f>AE23-AE24-AE25-AE26-AE27-AE28-AE29</f>
        <v>1645.3000000000006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>
        <v>1.2</v>
      </c>
      <c r="X31" s="27"/>
      <c r="Y31" s="27"/>
      <c r="Z31" s="23"/>
      <c r="AA31" s="23"/>
      <c r="AB31" s="23"/>
      <c r="AC31" s="23"/>
      <c r="AD31" s="28">
        <f t="shared" si="1"/>
        <v>133.89999999999998</v>
      </c>
      <c r="AE31" s="28">
        <f aca="true" t="shared" si="6" ref="AE31:AE36">B31+C31-AD31</f>
        <v>121.40000000000003</v>
      </c>
    </row>
    <row r="32" spans="1:31" ht="15.75">
      <c r="A32" s="3" t="s">
        <v>5</v>
      </c>
      <c r="B32" s="23">
        <v>119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2.3999999999999986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1.2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2.1000000000000005</v>
      </c>
      <c r="AE37" s="28">
        <f>AE31-AE32-AE34-AE36-AE33-AE35</f>
        <v>15.500000000000028</v>
      </c>
    </row>
    <row r="38" spans="1:31" ht="15" customHeight="1">
      <c r="A38" s="4" t="s">
        <v>35</v>
      </c>
      <c r="B38" s="23">
        <f>534.8-0.1</f>
        <v>534.6999999999999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>
        <v>314.1</v>
      </c>
      <c r="W38" s="27">
        <v>5.3</v>
      </c>
      <c r="X38" s="27"/>
      <c r="Y38" s="27"/>
      <c r="Z38" s="23"/>
      <c r="AA38" s="23"/>
      <c r="AB38" s="23"/>
      <c r="AC38" s="23"/>
      <c r="AD38" s="28">
        <f t="shared" si="1"/>
        <v>535.6999999999999</v>
      </c>
      <c r="AE38" s="28">
        <f aca="true" t="shared" si="8" ref="AE38:AE43">B38+C38-AD38</f>
        <v>256.6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284.4</v>
      </c>
      <c r="W39" s="27"/>
      <c r="X39" s="27"/>
      <c r="Y39" s="27"/>
      <c r="Z39" s="23"/>
      <c r="AA39" s="23"/>
      <c r="AB39" s="23"/>
      <c r="AC39" s="23"/>
      <c r="AD39" s="28">
        <f t="shared" si="1"/>
        <v>478.79999999999995</v>
      </c>
      <c r="AE39" s="28">
        <f t="shared" si="8"/>
        <v>67.80000000000007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3.7</v>
      </c>
      <c r="W41" s="27"/>
      <c r="X41" s="27"/>
      <c r="Y41" s="27"/>
      <c r="Z41" s="23"/>
      <c r="AA41" s="23"/>
      <c r="AB41" s="23"/>
      <c r="AC41" s="23"/>
      <c r="AD41" s="28">
        <f t="shared" si="1"/>
        <v>5.1</v>
      </c>
      <c r="AE41" s="28">
        <f t="shared" si="8"/>
        <v>5.4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>
        <v>21</v>
      </c>
      <c r="W42" s="27"/>
      <c r="X42" s="27"/>
      <c r="Y42" s="27"/>
      <c r="Z42" s="23"/>
      <c r="AA42" s="23"/>
      <c r="AB42" s="23"/>
      <c r="AC42" s="23"/>
      <c r="AD42" s="28">
        <f t="shared" si="1"/>
        <v>35.9</v>
      </c>
      <c r="AE42" s="28">
        <f t="shared" si="8"/>
        <v>76.30000000000001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15.999999999999943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5.000000000000046</v>
      </c>
      <c r="W44" s="23">
        <f t="shared" si="9"/>
        <v>5.3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15.900000000000034</v>
      </c>
      <c r="AE44" s="28">
        <f>AE38-AE39-AE40-AE41-AE42-AE43</f>
        <v>107.09999999999994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>
        <v>39</v>
      </c>
      <c r="W45" s="30">
        <v>11.5</v>
      </c>
      <c r="X45" s="30"/>
      <c r="Y45" s="30"/>
      <c r="Z45" s="29"/>
      <c r="AA45" s="29"/>
      <c r="AB45" s="29"/>
      <c r="AC45" s="29"/>
      <c r="AD45" s="28">
        <f t="shared" si="1"/>
        <v>263.4</v>
      </c>
      <c r="AE45" s="28">
        <f>B45+C45-AD45</f>
        <v>1284.5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f>24.7+24.8</f>
        <v>49.5</v>
      </c>
      <c r="Q47" s="23">
        <v>86.2</v>
      </c>
      <c r="R47" s="23"/>
      <c r="S47" s="27"/>
      <c r="T47" s="27"/>
      <c r="U47" s="23"/>
      <c r="V47" s="23">
        <v>20.4</v>
      </c>
      <c r="W47" s="27"/>
      <c r="X47" s="27"/>
      <c r="Y47" s="27"/>
      <c r="Z47" s="23"/>
      <c r="AA47" s="23"/>
      <c r="AB47" s="23"/>
      <c r="AC47" s="23"/>
      <c r="AD47" s="28">
        <f t="shared" si="1"/>
        <v>190.20000000000002</v>
      </c>
      <c r="AE47" s="28">
        <f>B47+C47-AD47</f>
        <v>1255.3999999999999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16.5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18.6</v>
      </c>
      <c r="W49" s="23">
        <f t="shared" si="10"/>
        <v>11.5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73.19999999999999</v>
      </c>
      <c r="AE49" s="28">
        <f>AE45-AE47-AE46</f>
        <v>29.100000000000136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>
        <v>108.8</v>
      </c>
      <c r="W50" s="27">
        <v>200</v>
      </c>
      <c r="X50" s="27"/>
      <c r="Y50" s="27"/>
      <c r="Z50" s="23"/>
      <c r="AA50" s="23"/>
      <c r="AB50" s="23"/>
      <c r="AC50" s="23"/>
      <c r="AD50" s="28">
        <f t="shared" si="1"/>
        <v>3176.8</v>
      </c>
      <c r="AE50" s="28">
        <f aca="true" t="shared" si="11" ref="AE50:AE56">B50+C50-AD50</f>
        <v>7988.099999999999</v>
      </c>
    </row>
    <row r="51" spans="1:32" ht="15" customHeight="1">
      <c r="A51" s="4" t="s">
        <v>9</v>
      </c>
      <c r="B51" s="45">
        <v>2439.8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>
        <v>226.9</v>
      </c>
      <c r="V51" s="23">
        <v>861.6</v>
      </c>
      <c r="W51" s="27">
        <v>5.1</v>
      </c>
      <c r="X51" s="27"/>
      <c r="Y51" s="27"/>
      <c r="Z51" s="23"/>
      <c r="AA51" s="23"/>
      <c r="AB51" s="23"/>
      <c r="AC51" s="23"/>
      <c r="AD51" s="28">
        <f t="shared" si="1"/>
        <v>2748.9</v>
      </c>
      <c r="AE51" s="23">
        <f t="shared" si="11"/>
        <v>1430.4999999999995</v>
      </c>
      <c r="AF51" s="6"/>
    </row>
    <row r="52" spans="1:32" ht="15.75">
      <c r="A52" s="3" t="s">
        <v>5</v>
      </c>
      <c r="B52" s="23">
        <f>1876.6+12.1+1.3-0.1</f>
        <v>1889.8999999999999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>
        <v>189.4</v>
      </c>
      <c r="V52" s="23">
        <v>821.6</v>
      </c>
      <c r="W52" s="27"/>
      <c r="X52" s="27"/>
      <c r="Y52" s="27"/>
      <c r="Z52" s="23"/>
      <c r="AA52" s="23"/>
      <c r="AB52" s="23"/>
      <c r="AC52" s="23"/>
      <c r="AD52" s="28">
        <f t="shared" si="1"/>
        <v>2290.2000000000003</v>
      </c>
      <c r="AE52" s="23">
        <f t="shared" si="11"/>
        <v>584.6999999999994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>
        <v>31.5</v>
      </c>
      <c r="W54" s="27">
        <v>0.1</v>
      </c>
      <c r="X54" s="27"/>
      <c r="Y54" s="27"/>
      <c r="Z54" s="23"/>
      <c r="AA54" s="23"/>
      <c r="AB54" s="23"/>
      <c r="AC54" s="23"/>
      <c r="AD54" s="28">
        <f t="shared" si="1"/>
        <v>79.69999999999999</v>
      </c>
      <c r="AE54" s="23">
        <f t="shared" si="11"/>
        <v>620.0999999999999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>
        <v>3.4</v>
      </c>
      <c r="W55" s="27"/>
      <c r="X55" s="27"/>
      <c r="Y55" s="27"/>
      <c r="Z55" s="23"/>
      <c r="AA55" s="23"/>
      <c r="AB55" s="23"/>
      <c r="AC55" s="23"/>
      <c r="AD55" s="28">
        <f t="shared" si="1"/>
        <v>6.8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320.50000000000034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37.5</v>
      </c>
      <c r="V57" s="23">
        <f t="shared" si="12"/>
        <v>5.1</v>
      </c>
      <c r="W57" s="23">
        <f t="shared" si="12"/>
        <v>5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372.1999999999998</v>
      </c>
      <c r="AE57" s="23">
        <f>AE51-AE52-AE54-AE56-AE53-AE55</f>
        <v>225.70000000000027</v>
      </c>
    </row>
    <row r="58" spans="1:31" ht="15" customHeight="1">
      <c r="A58" s="4" t="s">
        <v>10</v>
      </c>
      <c r="B58" s="23">
        <f>28.8+6.6+2.2-0.1</f>
        <v>37.5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267.90000000000003</v>
      </c>
    </row>
    <row r="59" spans="1:31" ht="15" customHeight="1">
      <c r="A59" s="4" t="s">
        <v>11</v>
      </c>
      <c r="B59" s="23">
        <f>1106.9-0.1</f>
        <v>1106.8000000000002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>
        <v>528.4</v>
      </c>
      <c r="W59" s="27">
        <v>27.2</v>
      </c>
      <c r="X59" s="27"/>
      <c r="Y59" s="27"/>
      <c r="Z59" s="23"/>
      <c r="AA59" s="23"/>
      <c r="AB59" s="23"/>
      <c r="AC59" s="23"/>
      <c r="AD59" s="28">
        <f t="shared" si="13"/>
        <v>1050.8999999999999</v>
      </c>
      <c r="AE59" s="23">
        <f t="shared" si="14"/>
        <v>602.7000000000003</v>
      </c>
    </row>
    <row r="60" spans="1:32" ht="15.75">
      <c r="A60" s="3" t="s">
        <v>5</v>
      </c>
      <c r="B60" s="23">
        <f>581.4+108.8+11-0.1</f>
        <v>701.0999999999999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>
        <v>388.3</v>
      </c>
      <c r="W60" s="27"/>
      <c r="X60" s="27"/>
      <c r="Y60" s="27"/>
      <c r="Z60" s="23"/>
      <c r="AA60" s="23"/>
      <c r="AB60" s="23"/>
      <c r="AC60" s="23"/>
      <c r="AD60" s="28">
        <f t="shared" si="13"/>
        <v>698.5</v>
      </c>
      <c r="AE60" s="23">
        <f t="shared" si="14"/>
        <v>3.199999999999932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>
        <v>2.5</v>
      </c>
      <c r="X61" s="27"/>
      <c r="Y61" s="27"/>
      <c r="Z61" s="23"/>
      <c r="AA61" s="23"/>
      <c r="AB61" s="23"/>
      <c r="AC61" s="23"/>
      <c r="AD61" s="28">
        <f t="shared" si="13"/>
        <v>4.7</v>
      </c>
      <c r="AE61" s="23">
        <f t="shared" si="14"/>
        <v>2.9000000000000004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>
        <v>17.8</v>
      </c>
      <c r="W62" s="27">
        <v>4</v>
      </c>
      <c r="X62" s="27"/>
      <c r="Y62" s="27"/>
      <c r="Z62" s="23"/>
      <c r="AA62" s="23"/>
      <c r="AB62" s="23"/>
      <c r="AC62" s="23"/>
      <c r="AD62" s="28">
        <f t="shared" si="13"/>
        <v>58.5</v>
      </c>
      <c r="AE62" s="23">
        <f t="shared" si="14"/>
        <v>94.39999999999998</v>
      </c>
      <c r="AF62" s="6"/>
    </row>
    <row r="63" spans="1:31" ht="15.75">
      <c r="A63" s="3" t="s">
        <v>2</v>
      </c>
      <c r="B63" s="23">
        <f>132.3-11</f>
        <v>121.30000000000001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>
        <v>9.6</v>
      </c>
      <c r="W63" s="27">
        <v>6.9</v>
      </c>
      <c r="X63" s="27"/>
      <c r="Y63" s="27"/>
      <c r="Z63" s="23"/>
      <c r="AA63" s="23"/>
      <c r="AB63" s="23"/>
      <c r="AC63" s="23"/>
      <c r="AD63" s="28">
        <f t="shared" si="13"/>
        <v>31.199999999999996</v>
      </c>
      <c r="AE63" s="23">
        <f t="shared" si="14"/>
        <v>120.80000000000001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218.40000000000026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112.69999999999997</v>
      </c>
      <c r="W65" s="23">
        <f t="shared" si="15"/>
        <v>13.799999999999997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258</v>
      </c>
      <c r="AE65" s="23">
        <f>AE59-AE60-AE63-AE64-AE62-AE61</f>
        <v>381.4000000000004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457.4-4.6-20.9+0.1</f>
        <v>432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178.50000000000003</v>
      </c>
      <c r="AE69" s="31">
        <f t="shared" si="16"/>
        <v>2558.7</v>
      </c>
    </row>
    <row r="70" spans="1:31" ht="15" customHeight="1">
      <c r="A70" s="3" t="s">
        <v>5</v>
      </c>
      <c r="B70" s="23">
        <v>0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>
        <v>13.5</v>
      </c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13.5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>
        <v>26.9</v>
      </c>
      <c r="W72" s="30"/>
      <c r="X72" s="30"/>
      <c r="Y72" s="30"/>
      <c r="Z72" s="29"/>
      <c r="AA72" s="29"/>
      <c r="AB72" s="29"/>
      <c r="AC72" s="29"/>
      <c r="AD72" s="28">
        <f t="shared" si="13"/>
        <v>62</v>
      </c>
      <c r="AE72" s="31">
        <f t="shared" si="16"/>
        <v>697.0999999999999</v>
      </c>
    </row>
    <row r="73" spans="1:31" s="11" customFormat="1" ht="15.75">
      <c r="A73" s="3" t="s">
        <v>5</v>
      </c>
      <c r="B73" s="23">
        <v>60</v>
      </c>
      <c r="C73" s="23">
        <v>0.8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>
        <v>26.9</v>
      </c>
      <c r="W73" s="30"/>
      <c r="X73" s="30"/>
      <c r="Y73" s="30"/>
      <c r="Z73" s="29"/>
      <c r="AA73" s="29"/>
      <c r="AB73" s="29"/>
      <c r="AC73" s="29"/>
      <c r="AD73" s="28">
        <f t="shared" si="13"/>
        <v>60.699999999999996</v>
      </c>
      <c r="AE73" s="31">
        <f t="shared" si="16"/>
        <v>0.10000000000000142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356.3</v>
      </c>
      <c r="V90" s="43">
        <f t="shared" si="18"/>
        <v>14744.099999999999</v>
      </c>
      <c r="W90" s="43">
        <f t="shared" si="18"/>
        <v>862.6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43703.600000000006</v>
      </c>
      <c r="AE90" s="60">
        <f>AE10+AE15+AE23+AE31+AE45+AE50+AE51+AE58+AE59+AE66+AE68+AE69+AE72+AE77+AE78+AE79+AE84+AE85+AE86+AE87+AE67+AE38+AE88</f>
        <v>34392.09999999999</v>
      </c>
    </row>
    <row r="91" spans="1:31" ht="15.75">
      <c r="A91" s="3" t="s">
        <v>5</v>
      </c>
      <c r="B91" s="23">
        <f aca="true" t="shared" si="19" ref="B91:AB91">B11+B16+B24+B32+B52+B60+B70+B39+B73</f>
        <v>29716.399999999998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202.9</v>
      </c>
      <c r="V91" s="23">
        <f t="shared" si="19"/>
        <v>13578.999999999998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30319.6</v>
      </c>
      <c r="AE91" s="28">
        <f>B91+C91-AD91</f>
        <v>2196.4000000000015</v>
      </c>
    </row>
    <row r="92" spans="1:31" ht="15.75">
      <c r="A92" s="3" t="s">
        <v>2</v>
      </c>
      <c r="B92" s="23">
        <f aca="true" t="shared" si="20" ref="B92:X92">B12+B19+B27+B34+B54+B63+B42+B76+B71</f>
        <v>8907.799999999997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332.5</v>
      </c>
      <c r="W92" s="23">
        <f t="shared" si="20"/>
        <v>362.5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2829.7999999999997</v>
      </c>
      <c r="AE92" s="28">
        <f>B92+C92-AD92</f>
        <v>12550.499999999998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141.70000000000002</v>
      </c>
      <c r="W93" s="23">
        <f t="shared" si="21"/>
        <v>76.2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1020.6000000000001</v>
      </c>
      <c r="AE93" s="28">
        <f>B93+C93-AD93</f>
        <v>1461.8999999999999</v>
      </c>
    </row>
    <row r="94" spans="1:31" ht="15.75">
      <c r="A94" s="3" t="s">
        <v>1</v>
      </c>
      <c r="B94" s="23">
        <f aca="true" t="shared" si="22" ref="B94:Y94">B18+B26+B62+B33+B41+B53+B46+B75</f>
        <v>1958.3999999999996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115.9</v>
      </c>
      <c r="V94" s="23">
        <f t="shared" si="22"/>
        <v>271.3</v>
      </c>
      <c r="W94" s="23">
        <f t="shared" si="22"/>
        <v>89.5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2042.7</v>
      </c>
      <c r="AE94" s="28">
        <f>B94+C94-AD94</f>
        <v>882.1999999999996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49.5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88.5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314</v>
      </c>
      <c r="AE95" s="28">
        <f>B95+C95-AD95</f>
        <v>1337.9999999999998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7176.900000000008</v>
      </c>
      <c r="AE96" s="2">
        <f>AE90-AE91-AE92-AE93-AE94-AE95</f>
        <v>15963.099999999988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28096.899999999998</v>
      </c>
      <c r="V99" s="54">
        <f t="shared" si="24"/>
        <v>42841</v>
      </c>
      <c r="W99" s="54">
        <f t="shared" si="24"/>
        <v>43703.6</v>
      </c>
      <c r="X99" s="54">
        <f t="shared" si="24"/>
        <v>43703.6</v>
      </c>
      <c r="Y99" s="54">
        <f t="shared" si="24"/>
        <v>43703.6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19" sqref="O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71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1" t="s">
        <v>45</v>
      </c>
      <c r="B7" s="44">
        <f>SUM(D7:W7)</f>
        <v>38842.7</v>
      </c>
      <c r="C7" s="46"/>
      <c r="D7" s="46"/>
      <c r="E7" s="47"/>
      <c r="F7" s="47"/>
      <c r="G7" s="47">
        <v>38842.7</v>
      </c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6842.700000000001</v>
      </c>
      <c r="C8" s="41">
        <v>0</v>
      </c>
      <c r="D8" s="44">
        <v>1508.6</v>
      </c>
      <c r="E8" s="56">
        <v>103.7</v>
      </c>
      <c r="F8" s="56">
        <f>171.6+486.1</f>
        <v>657.7</v>
      </c>
      <c r="G8" s="56">
        <v>206.5</v>
      </c>
      <c r="H8" s="56">
        <v>567.7</v>
      </c>
      <c r="I8" s="56">
        <v>1387.3</v>
      </c>
      <c r="J8" s="57">
        <v>223.3</v>
      </c>
      <c r="K8" s="56">
        <v>605</v>
      </c>
      <c r="L8" s="56">
        <v>1582.9</v>
      </c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68454.19999999998</v>
      </c>
      <c r="C9" s="25">
        <f t="shared" si="0"/>
        <v>33732.5</v>
      </c>
      <c r="D9" s="25">
        <f t="shared" si="0"/>
        <v>1508.5000000000002</v>
      </c>
      <c r="E9" s="25">
        <f t="shared" si="0"/>
        <v>103.6</v>
      </c>
      <c r="F9" s="25">
        <f t="shared" si="0"/>
        <v>455.3</v>
      </c>
      <c r="G9" s="25">
        <f t="shared" si="0"/>
        <v>8825.199999999999</v>
      </c>
      <c r="H9" s="25">
        <f t="shared" si="0"/>
        <v>383.29999999999995</v>
      </c>
      <c r="I9" s="25">
        <f t="shared" si="0"/>
        <v>961.8000000000001</v>
      </c>
      <c r="J9" s="25">
        <f t="shared" si="0"/>
        <v>596.9</v>
      </c>
      <c r="K9" s="25">
        <f t="shared" si="0"/>
        <v>894.8</v>
      </c>
      <c r="L9" s="25">
        <f t="shared" si="0"/>
        <v>16396.7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30126.100000000002</v>
      </c>
      <c r="AE9" s="51">
        <f>AE10+AE15+AE23+AE31+AE45+AE50+AE51+AE58+AE59+AE68+AE69+AE72+AE84+AE77+AE79+AE78+AE66+AE85+AE87+AE86+AE67+AE38+AE88</f>
        <v>72060.59999999999</v>
      </c>
      <c r="AG9" s="50"/>
    </row>
    <row r="10" spans="1:31" ht="15.75">
      <c r="A10" s="4" t="s">
        <v>4</v>
      </c>
      <c r="B10" s="23">
        <f>2894.4+124</f>
        <v>3018.4</v>
      </c>
      <c r="C10" s="23">
        <v>2437</v>
      </c>
      <c r="D10" s="23">
        <v>180.3</v>
      </c>
      <c r="E10" s="23">
        <v>3.7</v>
      </c>
      <c r="F10" s="23">
        <v>1.2</v>
      </c>
      <c r="G10" s="23"/>
      <c r="H10" s="23">
        <v>3.2</v>
      </c>
      <c r="I10" s="23">
        <v>25.2</v>
      </c>
      <c r="J10" s="26">
        <v>275.8</v>
      </c>
      <c r="K10" s="23">
        <v>284.9</v>
      </c>
      <c r="L10" s="23">
        <v>935.8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1710.1</v>
      </c>
      <c r="AE10" s="28">
        <f>B10+C10-AD10</f>
        <v>3745.2999999999997</v>
      </c>
    </row>
    <row r="11" spans="1:31" ht="15.75">
      <c r="A11" s="3" t="s">
        <v>5</v>
      </c>
      <c r="B11" s="23">
        <f>2440.9+80</f>
        <v>2520.9</v>
      </c>
      <c r="C11" s="23">
        <v>991.5</v>
      </c>
      <c r="D11" s="23"/>
      <c r="E11" s="23">
        <v>3.4</v>
      </c>
      <c r="F11" s="23">
        <v>1.1</v>
      </c>
      <c r="G11" s="23"/>
      <c r="H11" s="23"/>
      <c r="I11" s="23">
        <v>11.7</v>
      </c>
      <c r="J11" s="27">
        <v>275.8</v>
      </c>
      <c r="K11" s="23">
        <v>274.8</v>
      </c>
      <c r="L11" s="23">
        <v>865.7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1432.5</v>
      </c>
      <c r="AE11" s="28">
        <f>B11+C11-AD11</f>
        <v>2079.9</v>
      </c>
    </row>
    <row r="12" spans="1:31" ht="15.75">
      <c r="A12" s="3" t="s">
        <v>2</v>
      </c>
      <c r="B12" s="37">
        <v>275.9</v>
      </c>
      <c r="C12" s="23">
        <v>438.5</v>
      </c>
      <c r="D12" s="23">
        <v>0.3</v>
      </c>
      <c r="E12" s="23"/>
      <c r="F12" s="23"/>
      <c r="G12" s="23"/>
      <c r="H12" s="23"/>
      <c r="I12" s="23">
        <v>5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</v>
      </c>
      <c r="AE12" s="28">
        <f>B12+C12-AD12</f>
        <v>709.1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221.60000000000002</v>
      </c>
      <c r="C14" s="23">
        <f t="shared" si="2"/>
        <v>1007</v>
      </c>
      <c r="D14" s="23">
        <f t="shared" si="2"/>
        <v>180</v>
      </c>
      <c r="E14" s="23">
        <f t="shared" si="2"/>
        <v>0.30000000000000027</v>
      </c>
      <c r="F14" s="23">
        <f t="shared" si="2"/>
        <v>0.09999999999999987</v>
      </c>
      <c r="G14" s="23">
        <f t="shared" si="2"/>
        <v>0</v>
      </c>
      <c r="H14" s="23">
        <f t="shared" si="2"/>
        <v>3.2</v>
      </c>
      <c r="I14" s="23">
        <f t="shared" si="2"/>
        <v>8.5</v>
      </c>
      <c r="J14" s="23">
        <f t="shared" si="2"/>
        <v>0</v>
      </c>
      <c r="K14" s="23">
        <f t="shared" si="2"/>
        <v>10.099999999999966</v>
      </c>
      <c r="L14" s="23">
        <f t="shared" si="2"/>
        <v>70.09999999999991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272.29999999999984</v>
      </c>
      <c r="AE14" s="28">
        <f>AE10-AE11-AE12-AE13</f>
        <v>956.2999999999996</v>
      </c>
    </row>
    <row r="15" spans="1:31" ht="15" customHeight="1">
      <c r="A15" s="4" t="s">
        <v>6</v>
      </c>
      <c r="B15" s="23">
        <f>12546.5+17960.3</f>
        <v>30506.8</v>
      </c>
      <c r="C15" s="23">
        <v>9529.6</v>
      </c>
      <c r="D15" s="45">
        <v>472</v>
      </c>
      <c r="E15" s="45">
        <v>19.9</v>
      </c>
      <c r="F15" s="23">
        <v>124.3</v>
      </c>
      <c r="G15" s="23"/>
      <c r="H15" s="23">
        <v>257.4</v>
      </c>
      <c r="I15" s="23">
        <v>80.7</v>
      </c>
      <c r="J15" s="27">
        <v>300</v>
      </c>
      <c r="K15" s="23">
        <v>1.6</v>
      </c>
      <c r="L15" s="23">
        <v>8171.8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9427.7</v>
      </c>
      <c r="AE15" s="28">
        <f aca="true" t="shared" si="3" ref="AE15:AE29">B15+C15-AD15</f>
        <v>30608.7</v>
      </c>
    </row>
    <row r="16" spans="1:32" ht="15.75">
      <c r="A16" s="3" t="s">
        <v>5</v>
      </c>
      <c r="B16" s="23">
        <f>3307.6+17960.3</f>
        <v>21267.899999999998</v>
      </c>
      <c r="C16" s="23">
        <v>308.7</v>
      </c>
      <c r="D16" s="23"/>
      <c r="E16" s="23"/>
      <c r="F16" s="23"/>
      <c r="G16" s="23"/>
      <c r="H16" s="23"/>
      <c r="I16" s="23"/>
      <c r="J16" s="27"/>
      <c r="K16" s="23"/>
      <c r="L16" s="23">
        <v>8171.8</v>
      </c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8171.8</v>
      </c>
      <c r="AE16" s="28">
        <f t="shared" si="3"/>
        <v>13404.8</v>
      </c>
      <c r="AF16" s="6"/>
    </row>
    <row r="17" spans="1:31" ht="15.75">
      <c r="A17" s="3" t="s">
        <v>3</v>
      </c>
      <c r="B17" s="23">
        <v>0</v>
      </c>
      <c r="C17" s="23">
        <v>14</v>
      </c>
      <c r="D17" s="23"/>
      <c r="E17" s="23"/>
      <c r="F17" s="23"/>
      <c r="G17" s="23"/>
      <c r="H17" s="23"/>
      <c r="I17" s="23"/>
      <c r="J17" s="27"/>
      <c r="K17" s="23">
        <v>1.6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1.6</v>
      </c>
      <c r="AE17" s="28">
        <f t="shared" si="3"/>
        <v>12.4</v>
      </c>
    </row>
    <row r="18" spans="1:31" ht="15.75">
      <c r="A18" s="3" t="s">
        <v>1</v>
      </c>
      <c r="B18" s="23">
        <f>1582.3+1289.9</f>
        <v>2872.2</v>
      </c>
      <c r="C18" s="23">
        <v>739.1</v>
      </c>
      <c r="D18" s="23">
        <v>287.4</v>
      </c>
      <c r="E18" s="23"/>
      <c r="F18" s="23">
        <v>100</v>
      </c>
      <c r="G18" s="23"/>
      <c r="H18" s="23">
        <v>250</v>
      </c>
      <c r="I18" s="23"/>
      <c r="J18" s="27">
        <v>300</v>
      </c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937.4</v>
      </c>
      <c r="AE18" s="28">
        <f t="shared" si="3"/>
        <v>2673.8999999999996</v>
      </c>
    </row>
    <row r="19" spans="1:31" ht="15.75">
      <c r="A19" s="3" t="s">
        <v>2</v>
      </c>
      <c r="B19" s="23">
        <f>7562.3-1289.9</f>
        <v>6272.4</v>
      </c>
      <c r="C19" s="23">
        <v>7764.1</v>
      </c>
      <c r="D19" s="23">
        <v>124.6</v>
      </c>
      <c r="E19" s="23"/>
      <c r="F19" s="23"/>
      <c r="G19" s="23"/>
      <c r="H19" s="23"/>
      <c r="I19" s="23">
        <v>53.5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178.1</v>
      </c>
      <c r="AE19" s="28">
        <f t="shared" si="3"/>
        <v>13858.4</v>
      </c>
    </row>
    <row r="20" spans="1:31" ht="15.75">
      <c r="A20" s="3" t="s">
        <v>17</v>
      </c>
      <c r="B20" s="23">
        <v>7.5</v>
      </c>
      <c r="C20" s="23">
        <v>37.2</v>
      </c>
      <c r="D20" s="23"/>
      <c r="E20" s="23"/>
      <c r="F20" s="23"/>
      <c r="G20" s="23"/>
      <c r="H20" s="23"/>
      <c r="I20" s="23">
        <v>14.7</v>
      </c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14.7</v>
      </c>
      <c r="AE20" s="28">
        <f t="shared" si="3"/>
        <v>30.000000000000004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86.800000000002</v>
      </c>
      <c r="C22" s="23">
        <f t="shared" si="4"/>
        <v>666.4999999999989</v>
      </c>
      <c r="D22" s="23">
        <f t="shared" si="4"/>
        <v>60.00000000000003</v>
      </c>
      <c r="E22" s="23">
        <f t="shared" si="4"/>
        <v>19.9</v>
      </c>
      <c r="F22" s="23">
        <f t="shared" si="4"/>
        <v>24.299999999999997</v>
      </c>
      <c r="G22" s="23">
        <f t="shared" si="4"/>
        <v>0</v>
      </c>
      <c r="H22" s="23">
        <f t="shared" si="4"/>
        <v>7.399999999999977</v>
      </c>
      <c r="I22" s="23">
        <f t="shared" si="4"/>
        <v>12.500000000000004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124.10000000000001</v>
      </c>
      <c r="AE22" s="28">
        <f t="shared" si="3"/>
        <v>629.2000000000008</v>
      </c>
    </row>
    <row r="23" spans="1:31" ht="15" customHeight="1">
      <c r="A23" s="4" t="s">
        <v>7</v>
      </c>
      <c r="B23" s="23">
        <f>5206.8+21748.5+500</f>
        <v>27455.3</v>
      </c>
      <c r="C23" s="23">
        <f>6366.3-500</f>
        <v>5866.3</v>
      </c>
      <c r="D23" s="23">
        <v>270</v>
      </c>
      <c r="E23" s="23"/>
      <c r="F23" s="23"/>
      <c r="G23" s="23">
        <v>8814.4</v>
      </c>
      <c r="H23" s="23">
        <v>68.5</v>
      </c>
      <c r="I23" s="23">
        <v>378.7</v>
      </c>
      <c r="J23" s="27">
        <v>21.1</v>
      </c>
      <c r="K23" s="23">
        <v>254.3</v>
      </c>
      <c r="L23" s="23">
        <v>5708.9</v>
      </c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15515.9</v>
      </c>
      <c r="AE23" s="28">
        <f t="shared" si="3"/>
        <v>17805.699999999997</v>
      </c>
    </row>
    <row r="24" spans="1:32" ht="15.75">
      <c r="A24" s="3" t="s">
        <v>5</v>
      </c>
      <c r="B24" s="23">
        <v>21517.1</v>
      </c>
      <c r="C24" s="23">
        <v>205.4</v>
      </c>
      <c r="D24" s="23"/>
      <c r="E24" s="23"/>
      <c r="F24" s="23"/>
      <c r="G24" s="23">
        <v>8474.6</v>
      </c>
      <c r="H24" s="23">
        <v>1.8</v>
      </c>
      <c r="I24" s="23"/>
      <c r="J24" s="27"/>
      <c r="K24" s="23"/>
      <c r="L24" s="23">
        <v>5708.9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14185.3</v>
      </c>
      <c r="AE24" s="28">
        <f t="shared" si="3"/>
        <v>7537.200000000001</v>
      </c>
      <c r="AF24" s="6"/>
    </row>
    <row r="25" spans="1:31" ht="15.75">
      <c r="A25" s="3" t="s">
        <v>3</v>
      </c>
      <c r="B25" s="23">
        <f>569.8-133.7</f>
        <v>436.09999999999997</v>
      </c>
      <c r="C25" s="23">
        <v>1375</v>
      </c>
      <c r="D25" s="23">
        <v>94.4</v>
      </c>
      <c r="E25" s="23"/>
      <c r="F25" s="23"/>
      <c r="G25" s="23"/>
      <c r="H25" s="23"/>
      <c r="I25" s="23"/>
      <c r="J25" s="27"/>
      <c r="K25" s="23">
        <v>200</v>
      </c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294.4</v>
      </c>
      <c r="AE25" s="28">
        <f t="shared" si="3"/>
        <v>1516.6999999999998</v>
      </c>
    </row>
    <row r="26" spans="1:31" ht="15.75">
      <c r="A26" s="3" t="s">
        <v>1</v>
      </c>
      <c r="B26" s="23">
        <v>223</v>
      </c>
      <c r="C26" s="23">
        <v>39.8</v>
      </c>
      <c r="D26" s="23"/>
      <c r="E26" s="23"/>
      <c r="F26" s="23"/>
      <c r="G26" s="23"/>
      <c r="H26" s="23"/>
      <c r="I26" s="23">
        <v>101.2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101.2</v>
      </c>
      <c r="AE26" s="28">
        <f t="shared" si="3"/>
        <v>161.60000000000002</v>
      </c>
    </row>
    <row r="27" spans="1:31" ht="15.75">
      <c r="A27" s="3" t="s">
        <v>2</v>
      </c>
      <c r="B27" s="23">
        <f>3819.1-99.9</f>
        <v>3719.2</v>
      </c>
      <c r="C27" s="23">
        <v>3055.4</v>
      </c>
      <c r="D27" s="23">
        <v>55.7</v>
      </c>
      <c r="E27" s="23"/>
      <c r="F27" s="23"/>
      <c r="G27" s="23"/>
      <c r="H27" s="23"/>
      <c r="I27" s="23">
        <v>270.1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325.8</v>
      </c>
      <c r="AE27" s="28">
        <f t="shared" si="3"/>
        <v>6448.8</v>
      </c>
    </row>
    <row r="28" spans="1:31" ht="15.75">
      <c r="A28" s="3" t="s">
        <v>17</v>
      </c>
      <c r="B28" s="23">
        <f>88.3</f>
        <v>88.3</v>
      </c>
      <c r="C28" s="23">
        <v>45.4</v>
      </c>
      <c r="D28" s="23"/>
      <c r="E28" s="23"/>
      <c r="F28" s="23"/>
      <c r="G28" s="23"/>
      <c r="H28" s="23"/>
      <c r="I28" s="23">
        <v>7.4</v>
      </c>
      <c r="J28" s="27"/>
      <c r="K28" s="23">
        <v>54.3</v>
      </c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61.699999999999996</v>
      </c>
      <c r="AE28" s="28">
        <f t="shared" si="3"/>
        <v>72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1471.6000000000006</v>
      </c>
      <c r="C30" s="23">
        <f t="shared" si="5"/>
        <v>1145.3000000000002</v>
      </c>
      <c r="D30" s="23">
        <f t="shared" si="5"/>
        <v>119.89999999999999</v>
      </c>
      <c r="E30" s="23">
        <f t="shared" si="5"/>
        <v>0</v>
      </c>
      <c r="F30" s="23">
        <f t="shared" si="5"/>
        <v>0</v>
      </c>
      <c r="G30" s="23">
        <f t="shared" si="5"/>
        <v>339.7999999999993</v>
      </c>
      <c r="H30" s="23">
        <f t="shared" si="5"/>
        <v>66.7</v>
      </c>
      <c r="I30" s="23">
        <f t="shared" si="5"/>
        <v>-2.3092638912203256E-14</v>
      </c>
      <c r="J30" s="23">
        <f t="shared" si="5"/>
        <v>21.1</v>
      </c>
      <c r="K30" s="23">
        <f t="shared" si="5"/>
        <v>1.4210854715202004E-14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547.4999999999993</v>
      </c>
      <c r="AE30" s="28">
        <f>AE23-AE24-AE25-AE26-AE27-AE28-AE29</f>
        <v>2069.399999999995</v>
      </c>
    </row>
    <row r="31" spans="1:31" ht="15" customHeight="1">
      <c r="A31" s="4" t="s">
        <v>8</v>
      </c>
      <c r="B31" s="23">
        <f>165.3+35</f>
        <v>200.3</v>
      </c>
      <c r="C31" s="23">
        <v>121.4</v>
      </c>
      <c r="D31" s="23"/>
      <c r="E31" s="23"/>
      <c r="F31" s="23"/>
      <c r="G31" s="23"/>
      <c r="H31" s="23"/>
      <c r="I31" s="23"/>
      <c r="J31" s="27"/>
      <c r="K31" s="23"/>
      <c r="L31" s="23">
        <v>53.5</v>
      </c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53.5</v>
      </c>
      <c r="AE31" s="28">
        <f aca="true" t="shared" si="6" ref="AE31:AE36">B31+C31-AD31</f>
        <v>268.20000000000005</v>
      </c>
    </row>
    <row r="32" spans="1:31" ht="15.75">
      <c r="A32" s="3" t="s">
        <v>5</v>
      </c>
      <c r="B32" s="23">
        <v>101.7</v>
      </c>
      <c r="C32" s="23">
        <v>21.5</v>
      </c>
      <c r="D32" s="23"/>
      <c r="E32" s="23"/>
      <c r="F32" s="23"/>
      <c r="G32" s="23"/>
      <c r="H32" s="23"/>
      <c r="I32" s="23"/>
      <c r="J32" s="27"/>
      <c r="K32" s="23"/>
      <c r="L32" s="23">
        <v>52.8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52.8</v>
      </c>
      <c r="AE32" s="28">
        <f t="shared" si="6"/>
        <v>70.4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60.7</v>
      </c>
      <c r="C34" s="23">
        <v>84.4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145.10000000000002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37.900000000000006</v>
      </c>
      <c r="C37" s="23">
        <f t="shared" si="7"/>
        <v>15.5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0.7000000000000028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0.7000000000000028</v>
      </c>
      <c r="AE37" s="28">
        <f>AE31-AE32-AE34-AE36-AE33-AE35</f>
        <v>52.70000000000002</v>
      </c>
    </row>
    <row r="38" spans="1:31" ht="15" customHeight="1">
      <c r="A38" s="4" t="s">
        <v>35</v>
      </c>
      <c r="B38" s="23">
        <v>519.5</v>
      </c>
      <c r="C38" s="23">
        <v>256.6</v>
      </c>
      <c r="D38" s="23">
        <v>5</v>
      </c>
      <c r="E38" s="23"/>
      <c r="F38" s="23"/>
      <c r="G38" s="23"/>
      <c r="H38" s="23">
        <v>3.5</v>
      </c>
      <c r="I38" s="23"/>
      <c r="J38" s="27"/>
      <c r="K38" s="23">
        <v>197.2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205.7</v>
      </c>
      <c r="AE38" s="28">
        <f aca="true" t="shared" si="8" ref="AE38:AE43">B38+C38-AD38</f>
        <v>570.4000000000001</v>
      </c>
    </row>
    <row r="39" spans="1:32" ht="15.75">
      <c r="A39" s="3" t="s">
        <v>5</v>
      </c>
      <c r="B39" s="23">
        <v>425.6</v>
      </c>
      <c r="C39" s="23">
        <v>67.8</v>
      </c>
      <c r="D39" s="23"/>
      <c r="E39" s="23"/>
      <c r="F39" s="23"/>
      <c r="G39" s="23"/>
      <c r="H39" s="23"/>
      <c r="I39" s="23"/>
      <c r="J39" s="27"/>
      <c r="K39" s="23">
        <v>197.2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197.2</v>
      </c>
      <c r="AE39" s="28">
        <f t="shared" si="8"/>
        <v>296.20000000000005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8.4</v>
      </c>
      <c r="C41" s="23">
        <v>5.4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13.8</v>
      </c>
    </row>
    <row r="42" spans="1:31" ht="15.75">
      <c r="A42" s="3" t="s">
        <v>2</v>
      </c>
      <c r="B42" s="23">
        <v>63.9</v>
      </c>
      <c r="C42" s="23">
        <v>76.3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140.2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21.599999999999973</v>
      </c>
      <c r="C44" s="23">
        <f t="shared" si="9"/>
        <v>107.10000000000001</v>
      </c>
      <c r="D44" s="23">
        <f t="shared" si="9"/>
        <v>5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3.5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8.5</v>
      </c>
      <c r="AE44" s="28">
        <f>AE38-AE39-AE40-AE41-AE42-AE43</f>
        <v>120.20000000000005</v>
      </c>
    </row>
    <row r="45" spans="1:31" ht="15" customHeight="1">
      <c r="A45" s="4" t="s">
        <v>15</v>
      </c>
      <c r="B45" s="37">
        <f>477.4-51-140</f>
        <v>286.4</v>
      </c>
      <c r="C45" s="23">
        <v>1284.5</v>
      </c>
      <c r="D45" s="23">
        <v>26.6</v>
      </c>
      <c r="E45" s="29"/>
      <c r="F45" s="29">
        <v>22.8</v>
      </c>
      <c r="G45" s="29"/>
      <c r="H45" s="29"/>
      <c r="I45" s="29"/>
      <c r="J45" s="30"/>
      <c r="K45" s="29">
        <v>104.4</v>
      </c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153.8</v>
      </c>
      <c r="AE45" s="28">
        <f>B45+C45-AD45</f>
        <v>1417.1000000000001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437.9-51-140</f>
        <v>246.89999999999998</v>
      </c>
      <c r="C47" s="23">
        <v>1255.4</v>
      </c>
      <c r="D47" s="23"/>
      <c r="E47" s="23"/>
      <c r="F47" s="23">
        <v>20.1</v>
      </c>
      <c r="G47" s="23"/>
      <c r="H47" s="23"/>
      <c r="I47" s="23"/>
      <c r="J47" s="27"/>
      <c r="K47" s="23">
        <v>104.1</v>
      </c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124.19999999999999</v>
      </c>
      <c r="AE47" s="28">
        <f>B47+C47-AD47</f>
        <v>1378.1000000000001</v>
      </c>
    </row>
    <row r="48" spans="1:31" ht="30">
      <c r="A48" s="65" t="s">
        <v>63</v>
      </c>
      <c r="B48" s="23">
        <v>46.4</v>
      </c>
      <c r="C48" s="23">
        <v>172.8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219.20000000000002</v>
      </c>
    </row>
    <row r="49" spans="1:31" ht="15.75">
      <c r="A49" s="64" t="s">
        <v>26</v>
      </c>
      <c r="B49" s="23">
        <f aca="true" t="shared" si="10" ref="B49:AB49">B45-B46-B47</f>
        <v>39.5</v>
      </c>
      <c r="C49" s="23">
        <f t="shared" si="10"/>
        <v>29.09999999999991</v>
      </c>
      <c r="D49" s="23">
        <f t="shared" si="10"/>
        <v>26.6</v>
      </c>
      <c r="E49" s="23">
        <f t="shared" si="10"/>
        <v>0</v>
      </c>
      <c r="F49" s="23">
        <f t="shared" si="10"/>
        <v>2.6999999999999993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0.30000000000001137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29.600000000000012</v>
      </c>
      <c r="AE49" s="28">
        <f>AE45-AE47-AE46</f>
        <v>39</v>
      </c>
    </row>
    <row r="50" spans="1:31" ht="15" customHeight="1">
      <c r="A50" s="4" t="s">
        <v>0</v>
      </c>
      <c r="B50" s="23">
        <f>2306.5-200</f>
        <v>2106.5</v>
      </c>
      <c r="C50" s="23">
        <v>7988.1</v>
      </c>
      <c r="D50" s="23">
        <v>450</v>
      </c>
      <c r="E50" s="23"/>
      <c r="F50" s="23">
        <v>100</v>
      </c>
      <c r="G50" s="23"/>
      <c r="H50" s="23">
        <v>50</v>
      </c>
      <c r="I50" s="23">
        <v>383.1</v>
      </c>
      <c r="J50" s="27"/>
      <c r="K50" s="23"/>
      <c r="L50" s="23">
        <v>70</v>
      </c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1053.1</v>
      </c>
      <c r="AE50" s="28">
        <f aca="true" t="shared" si="11" ref="AE50:AE56">B50+C50-AD50</f>
        <v>9041.5</v>
      </c>
    </row>
    <row r="51" spans="1:32" ht="15" customHeight="1">
      <c r="A51" s="4" t="s">
        <v>9</v>
      </c>
      <c r="B51" s="45">
        <f>2471+277-0.1</f>
        <v>2747.9</v>
      </c>
      <c r="C51" s="23">
        <v>1430.5</v>
      </c>
      <c r="D51" s="23">
        <v>16.2</v>
      </c>
      <c r="E51" s="23">
        <v>80</v>
      </c>
      <c r="F51" s="23">
        <v>118</v>
      </c>
      <c r="G51" s="23"/>
      <c r="H51" s="23"/>
      <c r="I51" s="23">
        <v>2.3</v>
      </c>
      <c r="J51" s="27"/>
      <c r="K51" s="23">
        <v>41.2</v>
      </c>
      <c r="L51" s="23">
        <v>1181.7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1439.4</v>
      </c>
      <c r="AE51" s="23">
        <f t="shared" si="11"/>
        <v>2738.9999999999995</v>
      </c>
      <c r="AF51" s="6"/>
    </row>
    <row r="52" spans="1:32" ht="15.75">
      <c r="A52" s="3" t="s">
        <v>5</v>
      </c>
      <c r="B52" s="23">
        <v>1677.1</v>
      </c>
      <c r="C52" s="23">
        <v>584.7</v>
      </c>
      <c r="D52" s="23"/>
      <c r="E52" s="23"/>
      <c r="F52" s="23"/>
      <c r="G52" s="23"/>
      <c r="H52" s="23"/>
      <c r="I52" s="23"/>
      <c r="J52" s="27"/>
      <c r="K52" s="23"/>
      <c r="L52" s="23">
        <v>1164.4</v>
      </c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1164.4</v>
      </c>
      <c r="AE52" s="23">
        <f t="shared" si="11"/>
        <v>1097.4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309.8</v>
      </c>
      <c r="C54" s="23">
        <v>620.1</v>
      </c>
      <c r="D54" s="23">
        <v>6.2</v>
      </c>
      <c r="E54" s="23"/>
      <c r="F54" s="23"/>
      <c r="G54" s="23"/>
      <c r="H54" s="23"/>
      <c r="I54" s="23">
        <v>2.3</v>
      </c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8.5</v>
      </c>
      <c r="AE54" s="23">
        <f t="shared" si="11"/>
        <v>921.4000000000001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757.6000000000003</v>
      </c>
      <c r="C57" s="23">
        <f t="shared" si="12"/>
        <v>225.69999999999993</v>
      </c>
      <c r="D57" s="23">
        <f t="shared" si="12"/>
        <v>10</v>
      </c>
      <c r="E57" s="23">
        <f t="shared" si="12"/>
        <v>80</v>
      </c>
      <c r="F57" s="23">
        <f t="shared" si="12"/>
        <v>118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41.2</v>
      </c>
      <c r="L57" s="23">
        <f t="shared" si="12"/>
        <v>17.299999999999955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266.5</v>
      </c>
      <c r="AE57" s="23">
        <f>AE51-AE52-AE54-AE56-AE53-AE55</f>
        <v>716.7999999999994</v>
      </c>
    </row>
    <row r="58" spans="1:31" ht="15" customHeight="1">
      <c r="A58" s="4" t="s">
        <v>10</v>
      </c>
      <c r="B58" s="23">
        <v>27.9</v>
      </c>
      <c r="C58" s="23">
        <f>267.9-150</f>
        <v>117.89999999999998</v>
      </c>
      <c r="D58" s="23"/>
      <c r="E58" s="23"/>
      <c r="F58" s="23"/>
      <c r="G58" s="23"/>
      <c r="H58" s="23"/>
      <c r="I58" s="23">
        <v>21.2</v>
      </c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21.2</v>
      </c>
      <c r="AE58" s="23">
        <f aca="true" t="shared" si="14" ref="AE58:AE64">B58+C58-AD58</f>
        <v>124.59999999999998</v>
      </c>
    </row>
    <row r="59" spans="1:31" ht="15" customHeight="1">
      <c r="A59" s="4" t="s">
        <v>11</v>
      </c>
      <c r="B59" s="23">
        <f>1063-35</f>
        <v>1028</v>
      </c>
      <c r="C59" s="23">
        <v>602.7</v>
      </c>
      <c r="D59" s="23">
        <v>27.7</v>
      </c>
      <c r="E59" s="23"/>
      <c r="F59" s="23"/>
      <c r="G59" s="23"/>
      <c r="H59" s="23">
        <v>0.7</v>
      </c>
      <c r="I59" s="23">
        <v>8.6</v>
      </c>
      <c r="J59" s="27"/>
      <c r="K59" s="23"/>
      <c r="L59" s="23">
        <v>274.8</v>
      </c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311.8</v>
      </c>
      <c r="AE59" s="23">
        <f t="shared" si="14"/>
        <v>1318.9</v>
      </c>
    </row>
    <row r="60" spans="1:32" ht="15.75">
      <c r="A60" s="3" t="s">
        <v>5</v>
      </c>
      <c r="B60" s="23">
        <v>621.2</v>
      </c>
      <c r="C60" s="23">
        <v>3.2</v>
      </c>
      <c r="D60" s="23"/>
      <c r="E60" s="23"/>
      <c r="F60" s="23"/>
      <c r="G60" s="23"/>
      <c r="H60" s="23"/>
      <c r="I60" s="23"/>
      <c r="J60" s="27"/>
      <c r="K60" s="23"/>
      <c r="L60" s="23">
        <v>274.8</v>
      </c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274.8</v>
      </c>
      <c r="AE60" s="23">
        <f t="shared" si="14"/>
        <v>349.6000000000001</v>
      </c>
      <c r="AF60" s="66"/>
    </row>
    <row r="61" spans="1:32" ht="15.75">
      <c r="A61" s="3" t="s">
        <v>3</v>
      </c>
      <c r="B61" s="23">
        <v>0</v>
      </c>
      <c r="C61" s="23">
        <v>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2.9</v>
      </c>
      <c r="AF61" s="6"/>
    </row>
    <row r="62" spans="1:32" ht="15.75">
      <c r="A62" s="3" t="s">
        <v>1</v>
      </c>
      <c r="B62" s="23">
        <f>35.2-15</f>
        <v>20.200000000000003</v>
      </c>
      <c r="C62" s="23">
        <v>94.4</v>
      </c>
      <c r="D62" s="23">
        <v>2.7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2.7</v>
      </c>
      <c r="AE62" s="23">
        <f t="shared" si="14"/>
        <v>111.9</v>
      </c>
      <c r="AF62" s="6"/>
    </row>
    <row r="63" spans="1:31" ht="15.75">
      <c r="A63" s="3" t="s">
        <v>2</v>
      </c>
      <c r="B63" s="23">
        <v>133.9</v>
      </c>
      <c r="C63" s="23">
        <v>120.8</v>
      </c>
      <c r="D63" s="23">
        <v>0.1</v>
      </c>
      <c r="E63" s="23"/>
      <c r="F63" s="23"/>
      <c r="G63" s="23"/>
      <c r="H63" s="23"/>
      <c r="I63" s="23">
        <v>3.9</v>
      </c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4</v>
      </c>
      <c r="AE63" s="23">
        <f t="shared" si="14"/>
        <v>250.7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252.7</v>
      </c>
      <c r="C65" s="23">
        <f t="shared" si="15"/>
        <v>381.4</v>
      </c>
      <c r="D65" s="23">
        <f t="shared" si="15"/>
        <v>24.9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0.7</v>
      </c>
      <c r="I65" s="23">
        <f t="shared" si="15"/>
        <v>4.699999999999999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30.299999999999997</v>
      </c>
      <c r="AE65" s="23">
        <f>AE59-AE60-AE63-AE64-AE62-AE61</f>
        <v>603.8</v>
      </c>
    </row>
    <row r="66" spans="1:31" ht="31.5">
      <c r="A66" s="4" t="s">
        <v>34</v>
      </c>
      <c r="B66" s="23">
        <v>19.7</v>
      </c>
      <c r="C66" s="23">
        <v>460.1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479.8</v>
      </c>
    </row>
    <row r="67" spans="1:31" ht="15.75">
      <c r="A67" s="4" t="s">
        <v>43</v>
      </c>
      <c r="B67" s="23">
        <v>6.4</v>
      </c>
      <c r="C67" s="23">
        <f>14.4-9.6</f>
        <v>4.800000000000001</v>
      </c>
      <c r="D67" s="23"/>
      <c r="E67" s="23"/>
      <c r="F67" s="23"/>
      <c r="G67" s="23">
        <v>5.5</v>
      </c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5.700000000000001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414.2-42.8</f>
        <v>371.4</v>
      </c>
      <c r="C69" s="23">
        <v>2558.7</v>
      </c>
      <c r="D69" s="23">
        <v>7.7</v>
      </c>
      <c r="E69" s="23"/>
      <c r="F69" s="23">
        <v>79.3</v>
      </c>
      <c r="G69" s="23">
        <v>5.3</v>
      </c>
      <c r="H69" s="23"/>
      <c r="I69" s="23">
        <v>39</v>
      </c>
      <c r="J69" s="27"/>
      <c r="K69" s="23">
        <v>10.5</v>
      </c>
      <c r="L69" s="23">
        <v>0.2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142</v>
      </c>
      <c r="AE69" s="31">
        <f t="shared" si="16"/>
        <v>2788.1</v>
      </c>
    </row>
    <row r="70" spans="1:31" ht="15" customHeight="1">
      <c r="A70" s="3" t="s">
        <v>5</v>
      </c>
      <c r="B70" s="23">
        <v>0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160</v>
      </c>
      <c r="C71" s="23">
        <v>383.4</v>
      </c>
      <c r="D71" s="23"/>
      <c r="E71" s="23"/>
      <c r="F71" s="23"/>
      <c r="G71" s="23"/>
      <c r="H71" s="23"/>
      <c r="I71" s="23">
        <v>33.9</v>
      </c>
      <c r="J71" s="27"/>
      <c r="K71" s="23">
        <v>1.1</v>
      </c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35</v>
      </c>
      <c r="AE71" s="31">
        <f t="shared" si="16"/>
        <v>508.4</v>
      </c>
    </row>
    <row r="72" spans="1:31" s="11" customFormat="1" ht="31.5">
      <c r="A72" s="12" t="s">
        <v>21</v>
      </c>
      <c r="B72" s="23">
        <f>129.8-3.5</f>
        <v>126.30000000000001</v>
      </c>
      <c r="C72" s="23">
        <v>697.1</v>
      </c>
      <c r="D72" s="23">
        <v>53</v>
      </c>
      <c r="E72" s="29"/>
      <c r="F72" s="29">
        <v>9.7</v>
      </c>
      <c r="G72" s="29"/>
      <c r="H72" s="29"/>
      <c r="I72" s="29">
        <v>23</v>
      </c>
      <c r="J72" s="30"/>
      <c r="K72" s="29">
        <v>0.7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86.4</v>
      </c>
      <c r="AE72" s="31">
        <f t="shared" si="16"/>
        <v>737.0000000000001</v>
      </c>
    </row>
    <row r="73" spans="1:31" s="11" customFormat="1" ht="15.75">
      <c r="A73" s="3" t="s">
        <v>5</v>
      </c>
      <c r="B73" s="23">
        <f>57+1.2</f>
        <v>58.2</v>
      </c>
      <c r="C73" s="23">
        <v>0.1</v>
      </c>
      <c r="D73" s="23"/>
      <c r="E73" s="29"/>
      <c r="F73" s="29"/>
      <c r="G73" s="29"/>
      <c r="H73" s="29"/>
      <c r="I73" s="29">
        <v>22.6</v>
      </c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22.6</v>
      </c>
      <c r="AE73" s="31">
        <f t="shared" si="16"/>
        <v>35.7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f>4.5-1.2</f>
        <v>3.3</v>
      </c>
      <c r="C76" s="23">
        <v>7.5</v>
      </c>
      <c r="D76" s="23"/>
      <c r="E76" s="29"/>
      <c r="F76" s="29"/>
      <c r="G76" s="29"/>
      <c r="H76" s="29"/>
      <c r="I76" s="29">
        <v>0.4</v>
      </c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0.4</v>
      </c>
      <c r="AE76" s="31">
        <f t="shared" si="16"/>
        <v>10.4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33.4</v>
      </c>
      <c r="C87" s="23">
        <v>366.6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400</v>
      </c>
      <c r="AF87" s="11"/>
    </row>
    <row r="88" spans="1:32" ht="15.75">
      <c r="A88" s="4" t="s">
        <v>39</v>
      </c>
      <c r="B88" s="23">
        <v>0</v>
      </c>
      <c r="C88" s="23">
        <v>10.6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68454.19999999998</v>
      </c>
      <c r="C90" s="43">
        <f t="shared" si="18"/>
        <v>33732.5</v>
      </c>
      <c r="D90" s="43">
        <f t="shared" si="18"/>
        <v>1508.5000000000002</v>
      </c>
      <c r="E90" s="43">
        <f t="shared" si="18"/>
        <v>103.6</v>
      </c>
      <c r="F90" s="43">
        <f t="shared" si="18"/>
        <v>455.3</v>
      </c>
      <c r="G90" s="43">
        <f t="shared" si="18"/>
        <v>8825.199999999999</v>
      </c>
      <c r="H90" s="43">
        <f t="shared" si="18"/>
        <v>383.29999999999995</v>
      </c>
      <c r="I90" s="43">
        <f t="shared" si="18"/>
        <v>961.8000000000001</v>
      </c>
      <c r="J90" s="43">
        <f t="shared" si="18"/>
        <v>596.9</v>
      </c>
      <c r="K90" s="43">
        <f t="shared" si="18"/>
        <v>894.8</v>
      </c>
      <c r="L90" s="43">
        <f t="shared" si="18"/>
        <v>16396.7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30126.100000000002</v>
      </c>
      <c r="AE90" s="60">
        <f>AE10+AE15+AE23+AE31+AE45+AE50+AE51+AE58+AE59+AE66+AE68+AE69+AE72+AE77+AE78+AE79+AE84+AE85+AE86+AE87+AE67+AE38+AE88</f>
        <v>72060.59999999999</v>
      </c>
    </row>
    <row r="91" spans="1:31" ht="15.75">
      <c r="A91" s="3" t="s">
        <v>5</v>
      </c>
      <c r="B91" s="23">
        <f aca="true" t="shared" si="19" ref="B91:AB91">B11+B16+B24+B32+B52+B60+B70+B39+B73</f>
        <v>48189.69999999998</v>
      </c>
      <c r="C91" s="23">
        <f t="shared" si="19"/>
        <v>2196.4</v>
      </c>
      <c r="D91" s="23">
        <f t="shared" si="19"/>
        <v>0</v>
      </c>
      <c r="E91" s="23">
        <f t="shared" si="19"/>
        <v>3.4</v>
      </c>
      <c r="F91" s="23">
        <f t="shared" si="19"/>
        <v>1.1</v>
      </c>
      <c r="G91" s="23">
        <f t="shared" si="19"/>
        <v>8474.6</v>
      </c>
      <c r="H91" s="23">
        <f t="shared" si="19"/>
        <v>1.8</v>
      </c>
      <c r="I91" s="23">
        <f t="shared" si="19"/>
        <v>34.3</v>
      </c>
      <c r="J91" s="23">
        <f t="shared" si="19"/>
        <v>275.8</v>
      </c>
      <c r="K91" s="23">
        <f t="shared" si="19"/>
        <v>472</v>
      </c>
      <c r="L91" s="23">
        <f t="shared" si="19"/>
        <v>16238.399999999998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25501.399999999994</v>
      </c>
      <c r="AE91" s="28">
        <f>B91+C91-AD91</f>
        <v>24884.69999999999</v>
      </c>
    </row>
    <row r="92" spans="1:31" ht="15.75">
      <c r="A92" s="3" t="s">
        <v>2</v>
      </c>
      <c r="B92" s="23">
        <f aca="true" t="shared" si="20" ref="B92:X92">B12+B19+B27+B34+B54+B63+B42+B76+B71</f>
        <v>10999.099999999999</v>
      </c>
      <c r="C92" s="23">
        <f t="shared" si="20"/>
        <v>12550.499999999998</v>
      </c>
      <c r="D92" s="23">
        <f t="shared" si="20"/>
        <v>186.89999999999998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369.09999999999997</v>
      </c>
      <c r="J92" s="23">
        <f t="shared" si="20"/>
        <v>0</v>
      </c>
      <c r="K92" s="23">
        <f t="shared" si="20"/>
        <v>1.1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557.1</v>
      </c>
      <c r="AE92" s="28">
        <f>B92+C92-AD92</f>
        <v>22992.5</v>
      </c>
    </row>
    <row r="93" spans="1:31" ht="15.75">
      <c r="A93" s="3" t="s">
        <v>3</v>
      </c>
      <c r="B93" s="23">
        <f aca="true" t="shared" si="21" ref="B93:Y93">B17+B25+B40+B61+B74</f>
        <v>436.09999999999997</v>
      </c>
      <c r="C93" s="23">
        <f t="shared" si="21"/>
        <v>1461.9</v>
      </c>
      <c r="D93" s="23">
        <f t="shared" si="21"/>
        <v>94.4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201.6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296</v>
      </c>
      <c r="AE93" s="28">
        <f>B93+C93-AD93</f>
        <v>1602</v>
      </c>
    </row>
    <row r="94" spans="1:31" ht="15.75">
      <c r="A94" s="3" t="s">
        <v>1</v>
      </c>
      <c r="B94" s="23">
        <f aca="true" t="shared" si="22" ref="B94:Y94">B18+B26+B62+B33+B41+B53+B46+B75</f>
        <v>3123.7999999999997</v>
      </c>
      <c r="C94" s="23">
        <f t="shared" si="22"/>
        <v>882.1999999999999</v>
      </c>
      <c r="D94" s="23">
        <f t="shared" si="22"/>
        <v>290.09999999999997</v>
      </c>
      <c r="E94" s="23">
        <f t="shared" si="22"/>
        <v>0</v>
      </c>
      <c r="F94" s="23">
        <f t="shared" si="22"/>
        <v>100</v>
      </c>
      <c r="G94" s="23">
        <f t="shared" si="22"/>
        <v>0</v>
      </c>
      <c r="H94" s="23">
        <f t="shared" si="22"/>
        <v>250</v>
      </c>
      <c r="I94" s="23">
        <f t="shared" si="22"/>
        <v>101.2</v>
      </c>
      <c r="J94" s="23">
        <f t="shared" si="22"/>
        <v>300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1041.3</v>
      </c>
      <c r="AE94" s="28">
        <f>B94+C94-AD94</f>
        <v>2964.7</v>
      </c>
    </row>
    <row r="95" spans="1:31" ht="15.75">
      <c r="A95" s="3" t="s">
        <v>17</v>
      </c>
      <c r="B95" s="23">
        <f aca="true" t="shared" si="23" ref="B95:AB95">B20+B28+B47+B35+B55+B13</f>
        <v>346.09999999999997</v>
      </c>
      <c r="C95" s="23">
        <f t="shared" si="23"/>
        <v>1338</v>
      </c>
      <c r="D95" s="23">
        <f t="shared" si="23"/>
        <v>0</v>
      </c>
      <c r="E95" s="23">
        <f t="shared" si="23"/>
        <v>0</v>
      </c>
      <c r="F95" s="23">
        <f t="shared" si="23"/>
        <v>20.1</v>
      </c>
      <c r="G95" s="23">
        <f t="shared" si="23"/>
        <v>0</v>
      </c>
      <c r="H95" s="23">
        <f t="shared" si="23"/>
        <v>0</v>
      </c>
      <c r="I95" s="23">
        <f t="shared" si="23"/>
        <v>22.1</v>
      </c>
      <c r="J95" s="23">
        <f t="shared" si="23"/>
        <v>0</v>
      </c>
      <c r="K95" s="23">
        <f t="shared" si="23"/>
        <v>158.39999999999998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200.59999999999997</v>
      </c>
      <c r="AE95" s="28">
        <f>B95+C95-AD95</f>
        <v>1483.5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2529.7000000000085</v>
      </c>
      <c r="AE96" s="2">
        <f>AE90-AE91-AE92-AE93-AE94-AE95</f>
        <v>18133.2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1508.5000000000002</v>
      </c>
      <c r="E99" s="54">
        <f aca="true" t="shared" si="24" ref="E99:Y99">E90+D99</f>
        <v>1612.1000000000001</v>
      </c>
      <c r="F99" s="54">
        <f t="shared" si="24"/>
        <v>2067.4</v>
      </c>
      <c r="G99" s="54">
        <f t="shared" si="24"/>
        <v>10892.599999999999</v>
      </c>
      <c r="H99" s="54">
        <f t="shared" si="24"/>
        <v>11275.899999999998</v>
      </c>
      <c r="I99" s="54">
        <f t="shared" si="24"/>
        <v>12237.699999999997</v>
      </c>
      <c r="J99" s="54">
        <f t="shared" si="24"/>
        <v>12834.599999999997</v>
      </c>
      <c r="K99" s="54">
        <f t="shared" si="24"/>
        <v>13729.399999999996</v>
      </c>
      <c r="L99" s="54">
        <f>L90+K99</f>
        <v>30126.1</v>
      </c>
      <c r="M99" s="54">
        <f t="shared" si="24"/>
        <v>30126.1</v>
      </c>
      <c r="N99" s="54">
        <f t="shared" si="24"/>
        <v>30126.1</v>
      </c>
      <c r="O99" s="54">
        <f t="shared" si="24"/>
        <v>30126.1</v>
      </c>
      <c r="P99" s="54">
        <f t="shared" si="24"/>
        <v>30126.1</v>
      </c>
      <c r="Q99" s="54">
        <f t="shared" si="24"/>
        <v>30126.1</v>
      </c>
      <c r="R99" s="54">
        <f t="shared" si="24"/>
        <v>30126.1</v>
      </c>
      <c r="S99" s="54">
        <f t="shared" si="24"/>
        <v>30126.1</v>
      </c>
      <c r="T99" s="54">
        <f t="shared" si="24"/>
        <v>30126.1</v>
      </c>
      <c r="U99" s="54">
        <f t="shared" si="24"/>
        <v>30126.1</v>
      </c>
      <c r="V99" s="54">
        <f t="shared" si="24"/>
        <v>30126.1</v>
      </c>
      <c r="W99" s="54">
        <f t="shared" si="24"/>
        <v>30126.1</v>
      </c>
      <c r="X99" s="54">
        <f t="shared" si="24"/>
        <v>30126.1</v>
      </c>
      <c r="Y99" s="54">
        <f t="shared" si="24"/>
        <v>30126.1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2014-11-28T13:31:41Z</cp:lastPrinted>
  <dcterms:created xsi:type="dcterms:W3CDTF">2002-11-05T08:53:00Z</dcterms:created>
  <dcterms:modified xsi:type="dcterms:W3CDTF">2014-12-12T06:01:45Z</dcterms:modified>
  <cp:category/>
  <cp:version/>
  <cp:contentType/>
  <cp:contentStatus/>
</cp:coreProperties>
</file>